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<sst xmlns="http://schemas.openxmlformats.org/spreadsheetml/2006/main" count="46" uniqueCount="46">
  <si>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</si>
  <si>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</si>
  <si>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</si>
  <si>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</si>
  <si>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</si>
  <si>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</si>
  <si>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</si>
  <si>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</si>
  <si>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</si>
  <si>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</si>
  <si>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</si>
  <si>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</si>
  <si>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</si>
  <si>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</si>
  <si>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</si>
  <si>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</si>
  <si>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</si>
  <si>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</si>
  <si>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</si>
  <si>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</si>
  <si>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</si>
  <si>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</si>
  <si>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</si>
  <si>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</si>
  <si>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</si>
  <si>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</si>
  <si>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</si>
  <si>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</si>
  <si>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</si>
  <si>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</si>
  <si>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</si>
  <si>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</si>
  <si>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</si>
  <si>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</si>
  <si>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</si>
  <si>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</si>
  <si>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</si>
  <si>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</si>
  <si>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</si>
  <si>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</si>
  <si>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</si>
  <si>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</si>
  <si>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</si>
  <si>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</si>
  <si>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</si>
  <si>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03.02.17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</si>
</sst>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2" fillId="0" borderId="10" xfId="80" applyFont="1" applyBorder="1">
      <alignment/>
      <protection/>
    </xf>
    <xf numFmtId="0" fontId="4" fillId="25" borderId="0" xfId="80" applyFont="1" applyFill="1" applyBorder="1" applyAlignment="1">
      <alignment/>
      <protection/>
    </xf>
    <xf numFmtId="4" fontId="35" fillId="0" borderId="10" xfId="76" applyNumberFormat="1" applyFont="1" applyFill="1" applyBorder="1" applyAlignment="1">
      <alignment horizontal="center"/>
      <protection/>
    </xf>
    <xf numFmtId="0" fontId="36" fillId="0" borderId="10" xfId="80" applyFont="1" applyBorder="1">
      <alignment/>
      <protection/>
    </xf>
    <xf numFmtId="4" fontId="3" fillId="0" borderId="10" xfId="80" applyNumberFormat="1" applyFont="1" applyBorder="1">
      <alignment/>
      <protection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4" fontId="0" fillId="0" borderId="0" xfId="80" applyNumberFormat="1" applyFont="1">
      <alignment/>
      <protection/>
    </xf>
    <xf numFmtId="4" fontId="35" fillId="25" borderId="10" xfId="76" applyNumberFormat="1" applyFont="1" applyFill="1" applyBorder="1" applyAlignment="1">
      <alignment horizont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4" fillId="0" borderId="13" xfId="80" applyFont="1" applyBorder="1" applyAlignment="1">
      <alignment horizontal="center" wrapText="1"/>
      <protection/>
    </xf>
    <xf numFmtId="0" fontId="4" fillId="0" borderId="14" xfId="80" applyFont="1" applyBorder="1" applyAlignment="1">
      <alignment horizontal="center" wrapText="1"/>
      <protection/>
    </xf>
    <xf numFmtId="0" fontId="4" fillId="0" borderId="15" xfId="80" applyFont="1" applyBorder="1" applyAlignment="1">
      <alignment horizont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1" xfId="80" applyFont="1" applyBorder="1" applyAlignment="1">
      <alignment horizontal="center" vertical="center"/>
      <protection/>
    </xf>
    <xf numFmtId="0" fontId="4" fillId="0" borderId="12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K17" sqref="AK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hidden="1" customWidth="1"/>
    <col min="6" max="6" width="24.16015625" style="6" hidden="1" customWidth="1"/>
    <col min="7" max="7" width="23.66015625" style="6" hidden="1" customWidth="1"/>
    <col min="8" max="8" width="25.66015625" style="6" customWidth="1"/>
    <col min="9" max="9" width="28.83203125" style="6" customWidth="1"/>
    <col min="10" max="10" width="9.33203125" style="6" customWidth="1"/>
    <col min="11" max="11" width="26.83203125" style="6" hidden="1" customWidth="1"/>
    <col min="12" max="13" width="19" style="6" hidden="1" customWidth="1"/>
    <col min="14" max="14" width="21.5" style="6" hidden="1" customWidth="1"/>
    <col min="15" max="15" width="20.5" style="6" hidden="1" customWidth="1"/>
    <col min="16" max="16" width="20.16015625" style="6" hidden="1" customWidth="1"/>
    <col min="17" max="17" width="19.83203125" style="6" hidden="1" customWidth="1"/>
    <col min="18" max="18" width="22.66015625" style="6" hidden="1" customWidth="1"/>
    <col min="19" max="19" width="20.5" style="6" hidden="1" customWidth="1"/>
    <col min="20" max="20" width="26.5" style="6" hidden="1" customWidth="1"/>
    <col min="21" max="21" width="21" style="6" hidden="1" customWidth="1"/>
    <col min="22" max="22" width="22.33203125" style="6" hidden="1" customWidth="1"/>
    <col min="23" max="23" width="19" style="6" hidden="1" customWidth="1"/>
    <col min="24" max="24" width="27.66015625" style="6" hidden="1" customWidth="1"/>
    <col min="25" max="25" width="19" style="6" hidden="1" customWidth="1"/>
    <col min="26" max="35" width="0" style="6" hidden="1" customWidth="1"/>
    <col min="36" max="16384" width="9.33203125" style="6" customWidth="1"/>
  </cols>
  <sheetData>
    <row r="2" spans="1:7" ht="21" customHeight="1">
      <c r="A2" s="55" t="s">
        <v>8</v>
      </c>
      <c r="B2" s="55"/>
      <c r="C2" s="55"/>
      <c r="D2" s="55"/>
      <c r="E2" s="55"/>
      <c r="F2" s="55"/>
      <c r="G2" s="55"/>
    </row>
    <row r="3" spans="1:7" ht="20.25" customHeight="1">
      <c r="A3" s="56" t="s">
        <v>23</v>
      </c>
      <c r="B3" s="56"/>
      <c r="C3" s="56"/>
      <c r="D3" s="56"/>
      <c r="E3" s="56"/>
      <c r="F3" s="56"/>
      <c r="G3" s="56"/>
    </row>
    <row r="4" spans="3:7" ht="13.5" customHeight="1">
      <c r="C4" s="8"/>
      <c r="D4" s="7"/>
      <c r="E4" s="9"/>
      <c r="G4" s="10" t="s">
        <v>9</v>
      </c>
    </row>
    <row r="5" spans="1:9" ht="12" customHeight="1">
      <c r="A5" s="57" t="s">
        <v>5</v>
      </c>
      <c r="B5" s="11"/>
      <c r="C5" s="57" t="s">
        <v>10</v>
      </c>
      <c r="D5" s="50" t="s">
        <v>11</v>
      </c>
      <c r="E5" s="50" t="s">
        <v>0</v>
      </c>
      <c r="F5" s="50" t="s">
        <v>1</v>
      </c>
      <c r="G5" s="13" t="s">
        <v>2</v>
      </c>
      <c r="H5" s="50" t="s">
        <v>45</v>
      </c>
      <c r="I5" s="46" t="s">
        <v>22</v>
      </c>
    </row>
    <row r="6" spans="1:24" ht="35.25" customHeight="1">
      <c r="A6" s="58"/>
      <c r="B6" s="14" t="s">
        <v>6</v>
      </c>
      <c r="C6" s="58"/>
      <c r="D6" s="51"/>
      <c r="E6" s="51"/>
      <c r="F6" s="51"/>
      <c r="G6" s="12" t="s">
        <v>4</v>
      </c>
      <c r="H6" s="51"/>
      <c r="I6" s="47"/>
      <c r="K6" s="48" t="s">
        <v>31</v>
      </c>
      <c r="L6" s="46" t="s">
        <v>32</v>
      </c>
      <c r="M6" s="46" t="s">
        <v>33</v>
      </c>
      <c r="N6" s="46" t="s">
        <v>34</v>
      </c>
      <c r="O6" s="46" t="s">
        <v>35</v>
      </c>
      <c r="P6" s="46" t="s">
        <v>36</v>
      </c>
      <c r="Q6" s="46" t="s">
        <v>37</v>
      </c>
      <c r="R6" s="46" t="s">
        <v>38</v>
      </c>
      <c r="S6" s="46" t="s">
        <v>39</v>
      </c>
      <c r="T6" s="46" t="s">
        <v>40</v>
      </c>
      <c r="U6" s="46" t="s">
        <v>41</v>
      </c>
      <c r="V6" s="46" t="s">
        <v>42</v>
      </c>
      <c r="W6" s="46" t="s">
        <v>43</v>
      </c>
      <c r="X6" s="46" t="s">
        <v>44</v>
      </c>
    </row>
    <row r="7" spans="1:24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K7" s="49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s="15" customFormat="1" ht="19.5" customHeight="1">
      <c r="A8" s="52" t="s">
        <v>24</v>
      </c>
      <c r="B8" s="53"/>
      <c r="C8" s="53"/>
      <c r="D8" s="53"/>
      <c r="E8" s="53"/>
      <c r="F8" s="53"/>
      <c r="G8" s="54"/>
      <c r="H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22">
        <f>SUM(L8:W8)</f>
        <v>0</v>
      </c>
    </row>
    <row r="9" spans="1:25" ht="18.75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5596193.72</v>
      </c>
      <c r="H9" s="19">
        <f>H10</f>
        <v>5596193.72</v>
      </c>
      <c r="I9" s="19">
        <f aca="true" t="shared" si="0" ref="I9:I25">H9/D9*100</f>
        <v>8.233692409551693</v>
      </c>
      <c r="J9" s="38"/>
      <c r="K9" s="42">
        <f>H9-L9</f>
        <v>95393.71999999974</v>
      </c>
      <c r="L9" s="43">
        <f>L10+L18</f>
        <v>5500800</v>
      </c>
      <c r="M9" s="43">
        <f aca="true" t="shared" si="1" ref="M9:W9">M10+M18</f>
        <v>5700000</v>
      </c>
      <c r="N9" s="43">
        <f t="shared" si="1"/>
        <v>5950000</v>
      </c>
      <c r="O9" s="43">
        <f t="shared" si="1"/>
        <v>8270000</v>
      </c>
      <c r="P9" s="43">
        <f t="shared" si="1"/>
        <v>8470000</v>
      </c>
      <c r="Q9" s="43">
        <f t="shared" si="1"/>
        <v>8870000</v>
      </c>
      <c r="R9" s="43">
        <f t="shared" si="1"/>
        <v>4551200</v>
      </c>
      <c r="S9" s="43">
        <f t="shared" si="1"/>
        <v>4550000</v>
      </c>
      <c r="T9" s="43">
        <f t="shared" si="1"/>
        <v>3950000</v>
      </c>
      <c r="U9" s="43">
        <f t="shared" si="1"/>
        <v>3750000</v>
      </c>
      <c r="V9" s="43">
        <f t="shared" si="1"/>
        <v>3000000</v>
      </c>
      <c r="W9" s="43">
        <f t="shared" si="1"/>
        <v>5405000</v>
      </c>
      <c r="X9" s="22">
        <f aca="true" t="shared" si="2" ref="X9:X25">SUM(L9:W9)</f>
        <v>67967000</v>
      </c>
      <c r="Y9" s="44">
        <f>X9-D9</f>
        <v>0</v>
      </c>
    </row>
    <row r="10" spans="1:25" ht="18.75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4">
        <f>SUM(H11:H17)+H18</f>
        <v>5596193.72</v>
      </c>
      <c r="I10" s="24">
        <f t="shared" si="0"/>
        <v>8.233692409551693</v>
      </c>
      <c r="K10" s="42">
        <f>(H11+H13+H14+H15+H16+H17)-L10</f>
        <v>54249.68999999948</v>
      </c>
      <c r="L10" s="24">
        <f>5000800+300000</f>
        <v>5300800</v>
      </c>
      <c r="M10" s="24">
        <f>5000000-300000</f>
        <v>4700000</v>
      </c>
      <c r="N10" s="24">
        <f>4750000</f>
        <v>4750000</v>
      </c>
      <c r="O10" s="24">
        <f>6870000</f>
        <v>6870000</v>
      </c>
      <c r="P10" s="24">
        <f>6870000</f>
        <v>6870000</v>
      </c>
      <c r="Q10" s="24">
        <f>6870000</f>
        <v>6870000</v>
      </c>
      <c r="R10" s="24">
        <f>2350000</f>
        <v>2350000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1900000</f>
        <v>1900000</v>
      </c>
      <c r="W10" s="24">
        <f>4750000</f>
        <v>4750000</v>
      </c>
      <c r="X10" s="22">
        <f t="shared" si="2"/>
        <v>51410800</v>
      </c>
      <c r="Y10" s="44"/>
    </row>
    <row r="11" spans="1:25" ht="18.75">
      <c r="A11" s="1"/>
      <c r="B11" s="20"/>
      <c r="C11" s="23" t="s">
        <v>13</v>
      </c>
      <c r="D11" s="24">
        <f aca="true" t="shared" si="3" ref="D11:D16">E11+F11</f>
        <v>19296931</v>
      </c>
      <c r="E11" s="24">
        <v>19296931</v>
      </c>
      <c r="F11" s="22"/>
      <c r="G11" s="22"/>
      <c r="H11" s="24"/>
      <c r="I11" s="45">
        <f t="shared" si="0"/>
        <v>0</v>
      </c>
      <c r="K11" s="42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2">
        <f t="shared" si="2"/>
        <v>0</v>
      </c>
      <c r="Y11" s="44"/>
    </row>
    <row r="12" spans="1:25" ht="18.75" customHeight="1" hidden="1">
      <c r="A12" s="1"/>
      <c r="B12" s="20"/>
      <c r="C12" s="23" t="s">
        <v>26</v>
      </c>
      <c r="D12" s="24">
        <f t="shared" si="3"/>
        <v>0</v>
      </c>
      <c r="E12" s="24"/>
      <c r="F12" s="22"/>
      <c r="G12" s="22"/>
      <c r="H12" s="24"/>
      <c r="I12" s="45" t="e">
        <f t="shared" si="0"/>
        <v>#DIV/0!</v>
      </c>
      <c r="K12" s="4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2">
        <f t="shared" si="2"/>
        <v>0</v>
      </c>
      <c r="Y12" s="44"/>
    </row>
    <row r="13" spans="1:25" ht="18.75">
      <c r="A13" s="1"/>
      <c r="B13" s="20"/>
      <c r="C13" s="23" t="s">
        <v>14</v>
      </c>
      <c r="D13" s="24">
        <f t="shared" si="3"/>
        <v>498855</v>
      </c>
      <c r="E13" s="24">
        <v>498855</v>
      </c>
      <c r="F13" s="22"/>
      <c r="G13" s="22"/>
      <c r="H13" s="24"/>
      <c r="I13" s="45">
        <f t="shared" si="0"/>
        <v>0</v>
      </c>
      <c r="K13" s="42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2">
        <f t="shared" si="2"/>
        <v>0</v>
      </c>
      <c r="Y13" s="44"/>
    </row>
    <row r="14" spans="1:25" s="4" customFormat="1" ht="18.75">
      <c r="A14" s="1"/>
      <c r="B14" s="5"/>
      <c r="C14" s="23" t="s">
        <v>15</v>
      </c>
      <c r="D14" s="24">
        <f t="shared" si="3"/>
        <v>4127736</v>
      </c>
      <c r="E14" s="24">
        <v>4127736</v>
      </c>
      <c r="F14" s="22"/>
      <c r="G14" s="22"/>
      <c r="H14" s="24">
        <f>68892.82+89790.91</f>
        <v>158683.73</v>
      </c>
      <c r="I14" s="24">
        <f t="shared" si="0"/>
        <v>3.84432846480492</v>
      </c>
      <c r="K14" s="42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2">
        <f t="shared" si="2"/>
        <v>0</v>
      </c>
      <c r="Y14" s="44"/>
    </row>
    <row r="15" spans="1:25" ht="18.75">
      <c r="A15" s="1"/>
      <c r="B15" s="20"/>
      <c r="C15" s="23" t="s">
        <v>27</v>
      </c>
      <c r="D15" s="24">
        <f t="shared" si="3"/>
        <v>3026800</v>
      </c>
      <c r="E15" s="24">
        <v>3026800</v>
      </c>
      <c r="F15" s="22"/>
      <c r="G15" s="22"/>
      <c r="H15" s="24">
        <f>189928</f>
        <v>189928</v>
      </c>
      <c r="I15" s="24">
        <f t="shared" si="0"/>
        <v>6.274877758689044</v>
      </c>
      <c r="K15" s="42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2">
        <f t="shared" si="2"/>
        <v>0</v>
      </c>
      <c r="Y15" s="44"/>
    </row>
    <row r="16" spans="1:25" ht="41.25" customHeight="1">
      <c r="A16" s="1"/>
      <c r="B16" s="20"/>
      <c r="C16" s="23" t="s">
        <v>16</v>
      </c>
      <c r="D16" s="24">
        <f t="shared" si="3"/>
        <v>108100</v>
      </c>
      <c r="E16" s="24">
        <v>108100</v>
      </c>
      <c r="F16" s="22"/>
      <c r="G16" s="22"/>
      <c r="H16" s="24"/>
      <c r="I16" s="39">
        <f t="shared" si="0"/>
        <v>0</v>
      </c>
      <c r="K16" s="42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2">
        <f t="shared" si="2"/>
        <v>0</v>
      </c>
      <c r="Y16" s="44"/>
    </row>
    <row r="17" spans="1:25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24">
        <f t="shared" si="0"/>
        <v>20.558312457206437</v>
      </c>
      <c r="K17" s="42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2">
        <f t="shared" si="2"/>
        <v>0</v>
      </c>
      <c r="Y17" s="44"/>
    </row>
    <row r="18" spans="1:25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241144.03</v>
      </c>
      <c r="I18" s="24">
        <f t="shared" si="0"/>
        <v>1.4565179811792561</v>
      </c>
      <c r="K18" s="42">
        <f>H18-L18</f>
        <v>41144.03</v>
      </c>
      <c r="L18" s="24">
        <f>500000-300000</f>
        <v>200000</v>
      </c>
      <c r="M18" s="24">
        <f>700000+300000</f>
        <v>1000000</v>
      </c>
      <c r="N18" s="24">
        <f>1200000</f>
        <v>1200000</v>
      </c>
      <c r="O18" s="24">
        <f>1400000</f>
        <v>1400000</v>
      </c>
      <c r="P18" s="24">
        <f>1600000</f>
        <v>1600000</v>
      </c>
      <c r="Q18" s="24">
        <f>2000000</f>
        <v>2000000</v>
      </c>
      <c r="R18" s="24">
        <f>2201200</f>
        <v>2201200</v>
      </c>
      <c r="S18" s="24">
        <v>2200000</v>
      </c>
      <c r="T18" s="24">
        <f>1600000</f>
        <v>1600000</v>
      </c>
      <c r="U18" s="24">
        <f>1400000</f>
        <v>1400000</v>
      </c>
      <c r="V18" s="24">
        <f>1100000</f>
        <v>1100000</v>
      </c>
      <c r="W18" s="24">
        <f>655000</f>
        <v>655000</v>
      </c>
      <c r="X18" s="22">
        <f t="shared" si="2"/>
        <v>16556200</v>
      </c>
      <c r="Y18" s="44">
        <f>X18-D18</f>
        <v>0</v>
      </c>
    </row>
    <row r="19" spans="1:24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</f>
        <v>98546.37</v>
      </c>
      <c r="I19" s="24">
        <f t="shared" si="0"/>
        <v>1.3995896942092774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2">
        <f t="shared" si="2"/>
        <v>0</v>
      </c>
    </row>
    <row r="20" spans="1:24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40"/>
      <c r="I20" s="39">
        <f t="shared" si="0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2">
        <f t="shared" si="2"/>
        <v>0</v>
      </c>
    </row>
    <row r="21" spans="1:24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0"/>
      <c r="I21" s="39">
        <f t="shared" si="0"/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2">
        <f t="shared" si="2"/>
        <v>0</v>
      </c>
    </row>
    <row r="22" spans="1:24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v>32642.66</v>
      </c>
      <c r="I22" s="24">
        <f t="shared" si="0"/>
        <v>2.9343035642051327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2">
        <f t="shared" si="2"/>
        <v>0</v>
      </c>
    </row>
    <row r="23" spans="1:24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0"/>
      <c r="I23" s="39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2">
        <f t="shared" si="2"/>
        <v>0</v>
      </c>
    </row>
    <row r="24" spans="1:24" ht="18.75" customHeight="1">
      <c r="A24" s="1"/>
      <c r="B24" s="20"/>
      <c r="C24" s="25" t="s">
        <v>29</v>
      </c>
      <c r="D24" s="26">
        <f t="shared" si="4"/>
        <v>136095</v>
      </c>
      <c r="E24" s="26">
        <v>136095</v>
      </c>
      <c r="F24" s="26"/>
      <c r="G24" s="27"/>
      <c r="H24" s="40"/>
      <c r="I24" s="39">
        <f t="shared" si="0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2">
        <f t="shared" si="2"/>
        <v>0</v>
      </c>
    </row>
    <row r="25" spans="1:24" ht="58.5" customHeight="1">
      <c r="A25" s="1"/>
      <c r="B25" s="20"/>
      <c r="C25" s="25" t="s">
        <v>30</v>
      </c>
      <c r="D25" s="26">
        <f t="shared" si="4"/>
        <v>333160</v>
      </c>
      <c r="E25" s="26">
        <v>333160</v>
      </c>
      <c r="F25" s="26"/>
      <c r="G25" s="41"/>
      <c r="H25" s="24">
        <f>98110+11845</f>
        <v>109955</v>
      </c>
      <c r="I25" s="24">
        <f t="shared" si="0"/>
        <v>33.00366190419018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2">
        <f t="shared" si="2"/>
        <v>0</v>
      </c>
    </row>
    <row r="26" spans="1:9" ht="18.75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5596193.72</v>
      </c>
      <c r="H26" s="19">
        <f>H9</f>
        <v>5596193.72</v>
      </c>
      <c r="I26" s="19">
        <f>H26/D26*100</f>
        <v>8.233692409551693</v>
      </c>
    </row>
    <row r="27" spans="1:7" ht="18.75">
      <c r="A27" s="33"/>
      <c r="B27" s="34"/>
      <c r="C27" s="35"/>
      <c r="D27" s="36"/>
      <c r="E27" s="36"/>
      <c r="F27" s="36"/>
      <c r="G27" s="36"/>
    </row>
    <row r="28" spans="1:6" ht="18.75">
      <c r="A28" s="2"/>
      <c r="B28" s="30"/>
      <c r="C28" s="31"/>
      <c r="D28" s="3"/>
      <c r="E28" s="30"/>
      <c r="F28" s="30"/>
    </row>
  </sheetData>
  <sheetProtection/>
  <mergeCells count="24">
    <mergeCell ref="H5:H6"/>
    <mergeCell ref="I5:I6"/>
    <mergeCell ref="A8:G8"/>
    <mergeCell ref="A2:G2"/>
    <mergeCell ref="A3:G3"/>
    <mergeCell ref="A5:A6"/>
    <mergeCell ref="C5:C6"/>
    <mergeCell ref="D5:D6"/>
    <mergeCell ref="E5:E6"/>
    <mergeCell ref="F5:F6"/>
    <mergeCell ref="K6:K7"/>
    <mergeCell ref="L6:L7"/>
    <mergeCell ref="M6:M7"/>
    <mergeCell ref="N6:N7"/>
    <mergeCell ref="O6:O7"/>
    <mergeCell ref="P6:P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2017-02-03T13:50:38Z</dcterms:modified>
  <cp:category/>
  <cp:version/>
  <cp:contentType/>
  <cp:contentStatus/>
</cp:coreProperties>
</file>